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595" activeTab="0"/>
  </bookViews>
  <sheets>
    <sheet name="Long Profile" sheetId="1" r:id="rId1"/>
    <sheet name="Long Profile Graphic" sheetId="2" r:id="rId2"/>
  </sheets>
  <definedNames>
    <definedName name="_xlnm.Print_Area" localSheetId="0">'Long Profile'!$A$1:$I$14</definedName>
  </definedNames>
  <calcPr fullCalcOnLoad="1"/>
</workbook>
</file>

<file path=xl/sharedStrings.xml><?xml version="1.0" encoding="utf-8"?>
<sst xmlns="http://schemas.openxmlformats.org/spreadsheetml/2006/main" count="28" uniqueCount="28">
  <si>
    <t>Enter data into unshaded cells with border, copy rows as needed</t>
  </si>
  <si>
    <t>Stream:</t>
  </si>
  <si>
    <t>Issaquah</t>
  </si>
  <si>
    <t>Date:</t>
  </si>
  <si>
    <t>Reach:</t>
  </si>
  <si>
    <t>Microsoft</t>
  </si>
  <si>
    <t>Datum (i.e., elevation of level):</t>
  </si>
  <si>
    <t>ENTER MEASUREMENTS IN COLUMNS A-C</t>
  </si>
  <si>
    <t>LONGINTUDINAL PROFILE REFERENCED TO DATUM ELEVATION (copy or delete rows as necessary)</t>
  </si>
  <si>
    <t>Location in Long Profile (X)</t>
  </si>
  <si>
    <t>Original Height</t>
  </si>
  <si>
    <t>Relative Height</t>
  </si>
  <si>
    <t>Water Depth</t>
  </si>
  <si>
    <t>Comments</t>
  </si>
  <si>
    <t>Stream bed elevation (m)</t>
  </si>
  <si>
    <t>Water surface elevation (m)</t>
  </si>
  <si>
    <t>Local slope</t>
  </si>
  <si>
    <t>Stake 7</t>
  </si>
  <si>
    <t>Stake 6</t>
  </si>
  <si>
    <t>Stake 5</t>
  </si>
  <si>
    <t>Stake 4</t>
  </si>
  <si>
    <t>Stake 3</t>
  </si>
  <si>
    <t>Stake 2</t>
  </si>
  <si>
    <t>Stake 1</t>
  </si>
  <si>
    <t>Stake 8, New Gun Location</t>
  </si>
  <si>
    <t>Stake 9</t>
  </si>
  <si>
    <t>Stream Local Slope</t>
  </si>
  <si>
    <t>Corrections for moving the survey level have already been considered in constructing this data set, no further corrections should be necessary.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</si>
</sst>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</numFmts>
  <fonts count="9">
    <font>
      <sz val="10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21" applyFont="1" applyBorder="1" applyAlignment="1">
      <alignment horizontal="center"/>
      <protection/>
    </xf>
    <xf numFmtId="2" fontId="1" fillId="0" borderId="0" xfId="21" applyNumberFormat="1">
      <alignment/>
      <protection/>
    </xf>
    <xf numFmtId="2" fontId="5" fillId="0" borderId="0" xfId="21" applyNumberFormat="1" applyFont="1">
      <alignment/>
      <protection/>
    </xf>
    <xf numFmtId="2" fontId="1" fillId="0" borderId="1" xfId="21" applyNumberFormat="1" applyBorder="1" applyAlignment="1">
      <alignment horizontal="right"/>
      <protection/>
    </xf>
    <xf numFmtId="2" fontId="1" fillId="0" borderId="0" xfId="21" applyNumberFormat="1" applyBorder="1" applyAlignment="1">
      <alignment horizontal="right"/>
      <protection/>
    </xf>
    <xf numFmtId="2" fontId="1" fillId="0" borderId="2" xfId="21" applyNumberFormat="1" applyBorder="1" applyAlignment="1">
      <alignment horizontal="right"/>
      <protection/>
    </xf>
    <xf numFmtId="0" fontId="5" fillId="0" borderId="0" xfId="21" applyFont="1" applyBorder="1">
      <alignment/>
      <protection/>
    </xf>
    <xf numFmtId="2" fontId="1" fillId="0" borderId="3" xfId="21" applyNumberFormat="1" applyBorder="1" applyAlignment="1">
      <alignment horizontal="right"/>
      <protection/>
    </xf>
    <xf numFmtId="0" fontId="5" fillId="0" borderId="0" xfId="21" applyFont="1" applyBorder="1" applyAlignment="1">
      <alignment horizontal="center" vertical="top" wrapText="1"/>
      <protection/>
    </xf>
    <xf numFmtId="0" fontId="5" fillId="2" borderId="4" xfId="21" applyFont="1" applyFill="1" applyBorder="1" applyAlignment="1">
      <alignment horizontal="center" vertical="top" wrapText="1"/>
      <protection/>
    </xf>
    <xf numFmtId="0" fontId="5" fillId="2" borderId="4" xfId="21" applyFont="1" applyFill="1" applyBorder="1" applyAlignment="1">
      <alignment wrapText="1"/>
      <protection/>
    </xf>
    <xf numFmtId="2" fontId="5" fillId="0" borderId="5" xfId="21" applyNumberFormat="1" applyFont="1" applyBorder="1" applyAlignment="1">
      <alignment horizontal="center" vertical="center"/>
      <protection/>
    </xf>
    <xf numFmtId="2" fontId="5" fillId="0" borderId="0" xfId="21" applyNumberFormat="1" applyFont="1" applyAlignment="1">
      <alignment horizontal="center" vertical="center" wrapText="1"/>
      <protection/>
    </xf>
    <xf numFmtId="2" fontId="5" fillId="2" borderId="4" xfId="21" applyNumberFormat="1" applyFont="1" applyFill="1" applyBorder="1" applyAlignment="1">
      <alignment horizontal="center" vertical="center" wrapText="1"/>
      <protection/>
    </xf>
    <xf numFmtId="166" fontId="1" fillId="0" borderId="0" xfId="21" applyNumberFormat="1">
      <alignment/>
      <protection/>
    </xf>
    <xf numFmtId="2" fontId="1" fillId="3" borderId="4" xfId="21" applyNumberFormat="1" applyFill="1" applyBorder="1" applyAlignment="1">
      <alignment horizontal="center"/>
      <protection/>
    </xf>
    <xf numFmtId="2" fontId="1" fillId="2" borderId="4" xfId="21" applyNumberFormat="1" applyFill="1" applyBorder="1">
      <alignment/>
      <protection/>
    </xf>
    <xf numFmtId="166" fontId="1" fillId="2" borderId="4" xfId="21" applyNumberFormat="1" applyFill="1" applyBorder="1">
      <alignment/>
      <protection/>
    </xf>
    <xf numFmtId="2" fontId="1" fillId="4" borderId="4" xfId="21" applyNumberFormat="1" applyFill="1" applyBorder="1" applyAlignment="1">
      <alignment horizontal="center"/>
      <protection/>
    </xf>
    <xf numFmtId="2" fontId="1" fillId="5" borderId="4" xfId="21" applyNumberFormat="1" applyFill="1" applyBorder="1" applyAlignment="1">
      <alignment horizontal="center"/>
      <protection/>
    </xf>
    <xf numFmtId="169" fontId="1" fillId="0" borderId="0" xfId="21" applyNumberFormat="1" applyAlignment="1">
      <alignment horizontal="center"/>
      <protection/>
    </xf>
    <xf numFmtId="2" fontId="1" fillId="0" borderId="0" xfId="21" applyNumberFormat="1" applyAlignment="1">
      <alignment horizontal="center"/>
      <protection/>
    </xf>
    <xf numFmtId="2" fontId="5" fillId="0" borderId="0" xfId="21" applyNumberFormat="1" applyFont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oup3_strea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Long Profile, Issaquah Creek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05"/>
          <c:w val="0.94875"/>
          <c:h val="0.84075"/>
        </c:manualLayout>
      </c:layout>
      <c:lineChart>
        <c:grouping val="standard"/>
        <c:varyColors val="0"/>
        <c:ser>
          <c:idx val="0"/>
          <c:order val="0"/>
          <c:tx>
            <c:v>Water Depth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'Long Profile'!$A$11:$A$19</c:f>
              <c:numCache>
                <c:ptCount val="9"/>
                <c:pt idx="0">
                  <c:v>0</c:v>
                </c:pt>
                <c:pt idx="1">
                  <c:v>5.7</c:v>
                </c:pt>
                <c:pt idx="2">
                  <c:v>24.4</c:v>
                </c:pt>
                <c:pt idx="3">
                  <c:v>36.4</c:v>
                </c:pt>
                <c:pt idx="4">
                  <c:v>50.099999999999994</c:v>
                </c:pt>
                <c:pt idx="5">
                  <c:v>63.3</c:v>
                </c:pt>
                <c:pt idx="6">
                  <c:v>75.2</c:v>
                </c:pt>
                <c:pt idx="7">
                  <c:v>101.6</c:v>
                </c:pt>
                <c:pt idx="8">
                  <c:v>141.5</c:v>
                </c:pt>
              </c:numCache>
            </c:numRef>
          </c:cat>
          <c:val>
            <c:numRef>
              <c:f>'Long Profile'!$D$11:$D$19</c:f>
              <c:numCache>
                <c:ptCount val="9"/>
                <c:pt idx="0">
                  <c:v>0.51</c:v>
                </c:pt>
                <c:pt idx="1">
                  <c:v>0.43</c:v>
                </c:pt>
                <c:pt idx="2">
                  <c:v>0.45</c:v>
                </c:pt>
                <c:pt idx="3">
                  <c:v>0.38</c:v>
                </c:pt>
                <c:pt idx="4">
                  <c:v>0.42</c:v>
                </c:pt>
                <c:pt idx="5">
                  <c:v>0.4</c:v>
                </c:pt>
                <c:pt idx="6">
                  <c:v>0.62</c:v>
                </c:pt>
                <c:pt idx="7">
                  <c:v>0.48</c:v>
                </c:pt>
                <c:pt idx="8">
                  <c:v>0.68</c:v>
                </c:pt>
              </c:numCache>
            </c:numRef>
          </c:val>
          <c:smooth val="0"/>
        </c:ser>
        <c:ser>
          <c:idx val="1"/>
          <c:order val="1"/>
          <c:tx>
            <c:v>Relative Water Surface  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'Long Profile'!$A$11:$A$19</c:f>
              <c:numCache>
                <c:ptCount val="9"/>
                <c:pt idx="0">
                  <c:v>0</c:v>
                </c:pt>
                <c:pt idx="1">
                  <c:v>5.7</c:v>
                </c:pt>
                <c:pt idx="2">
                  <c:v>24.4</c:v>
                </c:pt>
                <c:pt idx="3">
                  <c:v>36.4</c:v>
                </c:pt>
                <c:pt idx="4">
                  <c:v>50.099999999999994</c:v>
                </c:pt>
                <c:pt idx="5">
                  <c:v>63.3</c:v>
                </c:pt>
                <c:pt idx="6">
                  <c:v>75.2</c:v>
                </c:pt>
                <c:pt idx="7">
                  <c:v>101.6</c:v>
                </c:pt>
                <c:pt idx="8">
                  <c:v>141.5</c:v>
                </c:pt>
              </c:numCache>
            </c:numRef>
          </c:cat>
          <c:val>
            <c:numRef>
              <c:f>'Long Profile'!$H$11:$H$19</c:f>
              <c:numCache>
                <c:ptCount val="9"/>
                <c:pt idx="0">
                  <c:v>0.13000000000000012</c:v>
                </c:pt>
                <c:pt idx="1">
                  <c:v>0.11999999999999994</c:v>
                </c:pt>
                <c:pt idx="2">
                  <c:v>0.07000000000000012</c:v>
                </c:pt>
                <c:pt idx="3">
                  <c:v>0.06500000000000006</c:v>
                </c:pt>
                <c:pt idx="4">
                  <c:v>0.009999999999999842</c:v>
                </c:pt>
                <c:pt idx="5">
                  <c:v>0</c:v>
                </c:pt>
                <c:pt idx="6">
                  <c:v>-0.10999999999999999</c:v>
                </c:pt>
                <c:pt idx="7">
                  <c:v>-0.17999999999999972</c:v>
                </c:pt>
                <c:pt idx="8">
                  <c:v>-0.2899999999999997</c:v>
                </c:pt>
              </c:numCache>
            </c:numRef>
          </c:val>
          <c:smooth val="0"/>
        </c:ser>
        <c:ser>
          <c:idx val="2"/>
          <c:order val="2"/>
          <c:tx>
            <c:v>Relative Streambed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'Long Profile'!$A$11:$A$19</c:f>
              <c:numCache>
                <c:ptCount val="9"/>
                <c:pt idx="0">
                  <c:v>0</c:v>
                </c:pt>
                <c:pt idx="1">
                  <c:v>5.7</c:v>
                </c:pt>
                <c:pt idx="2">
                  <c:v>24.4</c:v>
                </c:pt>
                <c:pt idx="3">
                  <c:v>36.4</c:v>
                </c:pt>
                <c:pt idx="4">
                  <c:v>50.099999999999994</c:v>
                </c:pt>
                <c:pt idx="5">
                  <c:v>63.3</c:v>
                </c:pt>
                <c:pt idx="6">
                  <c:v>75.2</c:v>
                </c:pt>
                <c:pt idx="7">
                  <c:v>101.6</c:v>
                </c:pt>
                <c:pt idx="8">
                  <c:v>141.5</c:v>
                </c:pt>
              </c:numCache>
            </c:numRef>
          </c:cat>
          <c:val>
            <c:numRef>
              <c:f>'Long Profile'!$G$11:$G$19</c:f>
              <c:numCache>
                <c:ptCount val="9"/>
                <c:pt idx="0">
                  <c:v>-0.3799999999999999</c:v>
                </c:pt>
                <c:pt idx="1">
                  <c:v>-0.31000000000000005</c:v>
                </c:pt>
                <c:pt idx="2">
                  <c:v>-0.3799999999999999</c:v>
                </c:pt>
                <c:pt idx="3">
                  <c:v>-0.31499999999999995</c:v>
                </c:pt>
                <c:pt idx="4">
                  <c:v>-0.41000000000000014</c:v>
                </c:pt>
                <c:pt idx="5">
                  <c:v>-0.3999999999999999</c:v>
                </c:pt>
                <c:pt idx="6">
                  <c:v>-0.73</c:v>
                </c:pt>
                <c:pt idx="7">
                  <c:v>-0.6599999999999997</c:v>
                </c:pt>
                <c:pt idx="8">
                  <c:v>-0.9699999999999998</c:v>
                </c:pt>
              </c:numCache>
            </c:numRef>
          </c:val>
          <c:smooth val="0"/>
        </c:ser>
        <c:marker val="1"/>
        <c:axId val="49523909"/>
        <c:axId val="43061998"/>
      </c:lineChart>
      <c:catAx>
        <c:axId val="49523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Downstream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61998"/>
        <c:crosses val="autoZero"/>
        <c:auto val="1"/>
        <c:lblOffset val="100"/>
        <c:noMultiLvlLbl val="0"/>
      </c:catAx>
      <c:valAx>
        <c:axId val="4306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Vertical Distance from Bed to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239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7575"/>
          <c:w val="0.1835"/>
          <c:h val="0.15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</cdr:x>
      <cdr:y>0.7645</cdr:y>
    </cdr:from>
    <cdr:to>
      <cdr:x>0.62625</cdr:x>
      <cdr:y>0.898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4533900"/>
          <a:ext cx="2590800" cy="790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(A) Local Slope: .4 %
(B) Relative Streambed is in relation to survey station height on bank.
(C) Note that absolute water depth correlates with streambed.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36" sqref="A36"/>
    </sheetView>
  </sheetViews>
  <sheetFormatPr defaultColWidth="7.57421875" defaultRowHeight="12.75"/>
  <cols>
    <col min="1" max="1" width="24.140625" style="2" customWidth="1"/>
    <col min="2" max="3" width="16.140625" style="2" customWidth="1"/>
    <col min="4" max="4" width="10.7109375" style="2" customWidth="1"/>
    <col min="5" max="5" width="21.00390625" style="2" customWidth="1"/>
    <col min="6" max="6" width="7.57421875" style="2" customWidth="1"/>
    <col min="7" max="9" width="11.00390625" style="2" customWidth="1"/>
    <col min="10" max="16384" width="7.57421875" style="2" customWidth="1"/>
  </cols>
  <sheetData>
    <row r="1" spans="1:7" ht="20.25">
      <c r="A1" s="1" t="s">
        <v>0</v>
      </c>
      <c r="B1" s="1"/>
      <c r="C1" s="1"/>
      <c r="D1" s="1"/>
      <c r="E1" s="1"/>
      <c r="F1" s="1"/>
      <c r="G1" s="1"/>
    </row>
    <row r="3" ht="13.5" thickBot="1"/>
    <row r="4" spans="1:3" ht="12.75">
      <c r="A4" s="3" t="s">
        <v>1</v>
      </c>
      <c r="B4" s="4" t="s">
        <v>2</v>
      </c>
      <c r="C4" s="5"/>
    </row>
    <row r="5" spans="1:3" ht="12.75">
      <c r="A5" s="3" t="s">
        <v>3</v>
      </c>
      <c r="B5" s="6">
        <v>38815</v>
      </c>
      <c r="C5" s="5"/>
    </row>
    <row r="6" spans="1:3" ht="12.75">
      <c r="A6" s="3" t="s">
        <v>4</v>
      </c>
      <c r="B6" s="6" t="s">
        <v>5</v>
      </c>
      <c r="C6" s="5"/>
    </row>
    <row r="7" spans="1:3" ht="13.5" thickBot="1">
      <c r="A7" s="7" t="s">
        <v>6</v>
      </c>
      <c r="B7" s="8">
        <v>2</v>
      </c>
      <c r="C7" s="5"/>
    </row>
    <row r="9" spans="1:9" ht="42.75" customHeight="1">
      <c r="A9" s="9" t="s">
        <v>7</v>
      </c>
      <c r="B9" s="9"/>
      <c r="C9" s="9"/>
      <c r="D9" s="9"/>
      <c r="E9" s="3"/>
      <c r="F9" s="3"/>
      <c r="G9" s="10" t="s">
        <v>8</v>
      </c>
      <c r="H9" s="10"/>
      <c r="I9" s="11"/>
    </row>
    <row r="10" spans="1:10" ht="51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3"/>
      <c r="G10" s="14" t="s">
        <v>14</v>
      </c>
      <c r="H10" s="14" t="s">
        <v>15</v>
      </c>
      <c r="I10" s="14" t="s">
        <v>16</v>
      </c>
      <c r="J10" s="15"/>
    </row>
    <row r="11" spans="1:10" ht="12.75">
      <c r="A11" s="16">
        <v>0</v>
      </c>
      <c r="B11" s="16">
        <v>2.38</v>
      </c>
      <c r="C11" s="16">
        <f aca="true" t="shared" si="0" ref="C11:C19">$B$11-$B11</f>
        <v>0</v>
      </c>
      <c r="D11" s="16">
        <v>0.51</v>
      </c>
      <c r="E11" s="16" t="s">
        <v>17</v>
      </c>
      <c r="G11" s="17">
        <f>$B$7-$B11</f>
        <v>-0.3799999999999999</v>
      </c>
      <c r="H11" s="17">
        <f>G11+$D11</f>
        <v>0.13000000000000012</v>
      </c>
      <c r="I11" s="18">
        <f>(H11-H12)/(A11-A12)</f>
        <v>-0.0017543859649123115</v>
      </c>
      <c r="J11" s="15"/>
    </row>
    <row r="12" spans="1:10" ht="12.75">
      <c r="A12" s="16">
        <v>5.7</v>
      </c>
      <c r="B12" s="16">
        <v>2.31</v>
      </c>
      <c r="C12" s="16">
        <f t="shared" si="0"/>
        <v>0.06999999999999984</v>
      </c>
      <c r="D12" s="16">
        <v>0.43</v>
      </c>
      <c r="E12" s="16" t="s">
        <v>18</v>
      </c>
      <c r="G12" s="17">
        <f aca="true" t="shared" si="1" ref="G12:G19">$B$7-$B12</f>
        <v>-0.31000000000000005</v>
      </c>
      <c r="H12" s="17">
        <f aca="true" t="shared" si="2" ref="H12:H19">G12+$D12</f>
        <v>0.11999999999999994</v>
      </c>
      <c r="I12" s="18">
        <f aca="true" t="shared" si="3" ref="I12:I19">(H12-H13)/(A12-A13)</f>
        <v>-0.002673796791443841</v>
      </c>
      <c r="J12" s="15"/>
    </row>
    <row r="13" spans="1:10" ht="12.75">
      <c r="A13" s="16">
        <f>A12+18.7</f>
        <v>24.4</v>
      </c>
      <c r="B13" s="16">
        <v>2.38</v>
      </c>
      <c r="C13" s="16">
        <f t="shared" si="0"/>
        <v>0</v>
      </c>
      <c r="D13" s="16">
        <v>0.45</v>
      </c>
      <c r="E13" s="16" t="s">
        <v>19</v>
      </c>
      <c r="G13" s="17">
        <f t="shared" si="1"/>
        <v>-0.3799999999999999</v>
      </c>
      <c r="H13" s="17">
        <f t="shared" si="2"/>
        <v>0.07000000000000012</v>
      </c>
      <c r="I13" s="18">
        <f t="shared" si="3"/>
        <v>-0.0004166666666666717</v>
      </c>
      <c r="J13" s="15"/>
    </row>
    <row r="14" spans="1:9" ht="12.75">
      <c r="A14" s="16">
        <f>A13+12</f>
        <v>36.4</v>
      </c>
      <c r="B14" s="16">
        <v>2.315</v>
      </c>
      <c r="C14" s="16">
        <f t="shared" si="0"/>
        <v>0.06499999999999995</v>
      </c>
      <c r="D14" s="16">
        <v>0.38</v>
      </c>
      <c r="E14" s="16" t="s">
        <v>20</v>
      </c>
      <c r="G14" s="17">
        <f t="shared" si="1"/>
        <v>-0.31499999999999995</v>
      </c>
      <c r="H14" s="17">
        <f t="shared" si="2"/>
        <v>0.06500000000000006</v>
      </c>
      <c r="I14" s="18">
        <f t="shared" si="3"/>
        <v>-0.004014598540146002</v>
      </c>
    </row>
    <row r="15" spans="1:9" ht="12.75">
      <c r="A15" s="16">
        <f>A14+13.7</f>
        <v>50.099999999999994</v>
      </c>
      <c r="B15" s="16">
        <v>2.41</v>
      </c>
      <c r="C15" s="16">
        <f t="shared" si="0"/>
        <v>-0.03000000000000025</v>
      </c>
      <c r="D15" s="16">
        <v>0.42</v>
      </c>
      <c r="E15" s="16" t="s">
        <v>21</v>
      </c>
      <c r="G15" s="17">
        <f t="shared" si="1"/>
        <v>-0.41000000000000014</v>
      </c>
      <c r="H15" s="17">
        <f t="shared" si="2"/>
        <v>0.009999999999999842</v>
      </c>
      <c r="I15" s="18">
        <f t="shared" si="3"/>
        <v>-0.0007575757575757454</v>
      </c>
    </row>
    <row r="16" spans="1:9" ht="12.75">
      <c r="A16" s="16">
        <f>A15+13.2</f>
        <v>63.3</v>
      </c>
      <c r="B16" s="16">
        <v>2.4</v>
      </c>
      <c r="C16" s="16">
        <f t="shared" si="0"/>
        <v>-0.020000000000000018</v>
      </c>
      <c r="D16" s="16">
        <v>0.4</v>
      </c>
      <c r="E16" s="16" t="s">
        <v>22</v>
      </c>
      <c r="G16" s="17">
        <f t="shared" si="1"/>
        <v>-0.3999999999999999</v>
      </c>
      <c r="H16" s="17">
        <f t="shared" si="2"/>
        <v>0</v>
      </c>
      <c r="I16" s="18">
        <f t="shared" si="3"/>
        <v>-0.009243697478991592</v>
      </c>
    </row>
    <row r="17" spans="1:9" ht="12.75">
      <c r="A17" s="19">
        <f>A16+11.9</f>
        <v>75.2</v>
      </c>
      <c r="B17" s="19">
        <f>2.73</f>
        <v>2.73</v>
      </c>
      <c r="C17" s="19">
        <f t="shared" si="0"/>
        <v>-0.3500000000000001</v>
      </c>
      <c r="D17" s="19">
        <v>0.62</v>
      </c>
      <c r="E17" s="19" t="s">
        <v>23</v>
      </c>
      <c r="G17" s="17">
        <f t="shared" si="1"/>
        <v>-0.73</v>
      </c>
      <c r="H17" s="17">
        <f t="shared" si="2"/>
        <v>-0.10999999999999999</v>
      </c>
      <c r="I17" s="18">
        <f t="shared" si="3"/>
        <v>-0.002651515151515142</v>
      </c>
    </row>
    <row r="18" spans="1:9" ht="12.75">
      <c r="A18" s="20">
        <f>A17+26.4</f>
        <v>101.6</v>
      </c>
      <c r="B18" s="20">
        <f>2.34+0.32</f>
        <v>2.6599999999999997</v>
      </c>
      <c r="C18" s="20">
        <f t="shared" si="0"/>
        <v>-0.2799999999999998</v>
      </c>
      <c r="D18" s="20">
        <v>0.48</v>
      </c>
      <c r="E18" s="20" t="s">
        <v>24</v>
      </c>
      <c r="G18" s="17">
        <f t="shared" si="1"/>
        <v>-0.6599999999999997</v>
      </c>
      <c r="H18" s="17">
        <f t="shared" si="2"/>
        <v>-0.17999999999999972</v>
      </c>
      <c r="I18" s="18">
        <f t="shared" si="3"/>
        <v>-0.0027568922305764403</v>
      </c>
    </row>
    <row r="19" spans="1:9" ht="12.75">
      <c r="A19" s="20">
        <f>A18+39.9</f>
        <v>141.5</v>
      </c>
      <c r="B19" s="20">
        <f>2.65+0.32</f>
        <v>2.9699999999999998</v>
      </c>
      <c r="C19" s="20">
        <f t="shared" si="0"/>
        <v>-0.5899999999999999</v>
      </c>
      <c r="D19" s="20">
        <v>0.68</v>
      </c>
      <c r="E19" s="20" t="s">
        <v>25</v>
      </c>
      <c r="G19" s="17">
        <f t="shared" si="1"/>
        <v>-0.9699999999999998</v>
      </c>
      <c r="H19" s="17">
        <f t="shared" si="2"/>
        <v>-0.2899999999999997</v>
      </c>
      <c r="I19" s="18">
        <f t="shared" si="3"/>
        <v>-0.002049469964664309</v>
      </c>
    </row>
    <row r="21" spans="1:4" ht="12.75">
      <c r="A21" s="3" t="s">
        <v>26</v>
      </c>
      <c r="B21" s="21">
        <f>0.59/141.5</f>
        <v>0.004169611307420495</v>
      </c>
      <c r="C21" s="22"/>
      <c r="D21" s="22"/>
    </row>
    <row r="22" spans="1:5" ht="12.75">
      <c r="A22" s="23" t="s">
        <v>27</v>
      </c>
      <c r="B22" s="23"/>
      <c r="C22" s="23"/>
      <c r="D22" s="23"/>
      <c r="E22" s="23"/>
    </row>
    <row r="23" spans="1:5" ht="12.75">
      <c r="A23" s="23"/>
      <c r="B23" s="23"/>
      <c r="C23" s="23"/>
      <c r="D23" s="23"/>
      <c r="E23" s="23"/>
    </row>
    <row r="32" ht="12.75">
      <c r="J32" s="15"/>
    </row>
    <row r="40" ht="12.75">
      <c r="J40" s="15"/>
    </row>
    <row r="44" ht="12.75">
      <c r="J44" s="15"/>
    </row>
  </sheetData>
  <mergeCells count="4">
    <mergeCell ref="A9:D9"/>
    <mergeCell ref="G9:I9"/>
    <mergeCell ref="A1:G1"/>
    <mergeCell ref="A22:E23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Gendaszek</dc:creator>
  <cp:keywords/>
  <dc:description/>
  <cp:lastModifiedBy>Andrew Gendaszek</cp:lastModifiedBy>
  <dcterms:created xsi:type="dcterms:W3CDTF">2006-04-13T14:52:04Z</dcterms:created>
  <dcterms:modified xsi:type="dcterms:W3CDTF">2006-04-13T14:53:10Z</dcterms:modified>
  <cp:category/>
  <cp:version/>
  <cp:contentType/>
  <cp:contentStatus/>
</cp:coreProperties>
</file>